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7" documentId="13_ncr:1_{51BBD00A-6158-4C40-843B-67A4E028F161}" xr6:coauthVersionLast="47" xr6:coauthVersionMax="47" xr10:uidLastSave="{06F4BADB-ADE3-407A-ACC6-932B1420F18F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<sst xmlns="http://schemas.openxmlformats.org/spreadsheetml/2006/main" count="65" uniqueCount="54">
  <si>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</si>
  <si>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</si>
  <si>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</si>
  <si>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</si>
  <si>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</si>
  <si>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</si>
  <si>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</si>
  <si>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</si>
  <si>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</si>
  <si>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</si>
  <si>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</si>
  <si>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</si>
  <si>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</si>
  <si>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</si>
  <si>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</si>
  <si>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</si>
  <si>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</si>
  <si>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</si>
  <si>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</si>
  <si>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</si>
  <si>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</si>
  <si>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</si>
  <si>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</si>
  <si>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</si>
  <si>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</si>
  <si>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</si>
  <si>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</si>
  <si>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</si>
  <si>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</si>
  <si>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</si>
  <si>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</si>
  <si>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</si>
  <si>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</si>
  <si>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</si>
  <si>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</si>
  <si>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</si>
  <si>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1H足</t>
    <rPh sb="2" eb="3">
      <t>アシ</t>
    </rPh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</si>
  <si>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</si>
  <si>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検証１</t>
    <rPh sb="0" eb="2">
      <t>ケンショウ</t>
    </rPh>
    <phoneticPr fontId="1"/>
  </si>
  <si>
    <t>検証２</t>
    <rPh sb="0" eb="2">
      <t>ケンショウ</t>
    </rPh>
    <phoneticPr fontId="1"/>
  </si>
  <si>
    <t>検証３</t>
    <rPh sb="0" eb="2">
      <t>ケンショウ</t>
    </rPh>
    <phoneticPr fontId="1"/>
  </si>
  <si>
    <t>検証４</t>
    <rPh sb="0" eb="2">
      <t>ケンショウ</t>
    </rPh>
    <phoneticPr fontId="1"/>
  </si>
  <si>
    <t>検証５</t>
    <rPh sb="0" eb="2">
      <t>ケンショウ</t>
    </rPh>
    <phoneticPr fontId="1"/>
  </si>
  <si>
    <t>検証６</t>
    <rPh sb="0" eb="2">
      <t>ケンショウ</t>
    </rPh>
    <phoneticPr fontId="1"/>
  </si>
  <si>
    <t>検証７</t>
    <rPh sb="0" eb="2">
      <t>ケンショウ</t>
    </rPh>
    <phoneticPr fontId="1"/>
  </si>
  <si>
    <t>検証９</t>
    <rPh sb="0" eb="2">
      <t>ケンショウ</t>
    </rPh>
    <phoneticPr fontId="1"/>
  </si>
  <si>
    <t>検証１０</t>
    <rPh sb="0" eb="2">
      <t>ケンショウ</t>
    </rPh>
    <phoneticPr fontId="1"/>
  </si>
  <si>
    <t>検証１１</t>
    <rPh sb="0" eb="2">
      <t>ケンショウ</t>
    </rPh>
    <phoneticPr fontId="1"/>
  </si>
  <si>
    <t>検証１２</t>
    <rPh sb="0" eb="2">
      <t>ケンショウ</t>
    </rPh>
    <phoneticPr fontId="1"/>
  </si>
  <si>
    <t>検証１３</t>
    <rPh sb="0" eb="2">
      <t>ケンショウ</t>
    </rPh>
    <phoneticPr fontId="1"/>
  </si>
  <si>
    <t>検証８</t>
    <rPh sb="0" eb="2">
      <t>ケンショウ</t>
    </rPh>
    <phoneticPr fontId="1"/>
  </si>
  <si>
    <t>買いのPB＋１０MA（黄）が上向き→６勝２敗、勝率７５％。売りのPB＋１０MA（黄）が下向き→２勝１敗、勝率６６％。売りのPB＋１０MA（黄）が上向き・横這い→０勝２敗、勝率０％となった。累計では、買いのPB＋１０MAが上向き→１８勝４敗、勝率８１％。売りのPB＋１０MAが下向き→４勝３敗、勝率５７％。買いのPB＋１０MAが下向き・横這い→２勝３敗、勝率４０％。売りのPB＋１０MA上向き・横這い→０勝３敗、勝率０％の結果となった。買いPB＋１０MAが上向きが断然勝率が高い。売りのPB＋１０MA下向きは、データ数が増えることで、徐々に勝率が上がってきているので、勝率が６０％になるなら、マイルール採用でいいと考えている。</t>
    <rPh sb="0" eb="1">
      <t>カ</t>
    </rPh>
    <rPh sb="58" eb="59">
      <t>ウ</t>
    </rPh>
    <rPh sb="72" eb="73">
      <t>ウエ</t>
    </rPh>
    <rPh sb="94" eb="96">
      <t>ルイケイ</t>
    </rPh>
    <rPh sb="99" eb="100">
      <t>カ</t>
    </rPh>
    <rPh sb="110" eb="111">
      <t>ウエ</t>
    </rPh>
    <rPh sb="111" eb="112">
      <t>ム</t>
    </rPh>
    <rPh sb="116" eb="117">
      <t>カ</t>
    </rPh>
    <rPh sb="118" eb="119">
      <t>ヤブ</t>
    </rPh>
    <rPh sb="120" eb="122">
      <t>ショウリツ</t>
    </rPh>
    <rPh sb="126" eb="127">
      <t>ウ</t>
    </rPh>
    <rPh sb="137" eb="138">
      <t>シタ</t>
    </rPh>
    <rPh sb="138" eb="139">
      <t>ム</t>
    </rPh>
    <rPh sb="142" eb="143">
      <t>カ</t>
    </rPh>
    <rPh sb="144" eb="145">
      <t>ヤブ</t>
    </rPh>
    <rPh sb="146" eb="148">
      <t>ショウリツ</t>
    </rPh>
    <rPh sb="152" eb="153">
      <t>カ</t>
    </rPh>
    <rPh sb="163" eb="164">
      <t>シタ</t>
    </rPh>
    <rPh sb="164" eb="165">
      <t>ム</t>
    </rPh>
    <rPh sb="167" eb="169">
      <t>ヨコバ</t>
    </rPh>
    <rPh sb="172" eb="173">
      <t>カ</t>
    </rPh>
    <rPh sb="174" eb="175">
      <t>ヤブ</t>
    </rPh>
    <rPh sb="176" eb="178">
      <t>ショウリツ</t>
    </rPh>
    <rPh sb="182" eb="183">
      <t>ウ</t>
    </rPh>
    <rPh sb="192" eb="193">
      <t>ウエ</t>
    </rPh>
    <rPh sb="193" eb="194">
      <t>ム</t>
    </rPh>
    <rPh sb="196" eb="198">
      <t>ヨコバ</t>
    </rPh>
    <rPh sb="201" eb="202">
      <t>カ</t>
    </rPh>
    <rPh sb="203" eb="204">
      <t>ヤブ</t>
    </rPh>
    <rPh sb="205" eb="207">
      <t>ショウリツ</t>
    </rPh>
    <rPh sb="210" eb="212">
      <t>ケッカ</t>
    </rPh>
    <rPh sb="217" eb="218">
      <t>カ</t>
    </rPh>
    <rPh sb="227" eb="228">
      <t>ウエ</t>
    </rPh>
    <rPh sb="228" eb="229">
      <t>ム</t>
    </rPh>
    <rPh sb="231" eb="233">
      <t>ダンゼン</t>
    </rPh>
    <rPh sb="233" eb="235">
      <t>ショウリツ</t>
    </rPh>
    <rPh sb="236" eb="237">
      <t>タカ</t>
    </rPh>
    <rPh sb="239" eb="240">
      <t>ウ</t>
    </rPh>
    <rPh sb="249" eb="250">
      <t>シタ</t>
    </rPh>
    <rPh sb="250" eb="251">
      <t>ム</t>
    </rPh>
    <rPh sb="257" eb="258">
      <t>カズ</t>
    </rPh>
    <rPh sb="259" eb="260">
      <t>フ</t>
    </rPh>
    <rPh sb="266" eb="268">
      <t>ジョジョ</t>
    </rPh>
    <rPh sb="269" eb="271">
      <t>ショウリツ</t>
    </rPh>
    <rPh sb="272" eb="273">
      <t>ア</t>
    </rPh>
    <rPh sb="283" eb="285">
      <t>ショウリツ</t>
    </rPh>
    <rPh sb="300" eb="302">
      <t>サイヨウ</t>
    </rPh>
    <rPh sb="306" eb="307">
      <t>カンガ</t>
    </rPh>
    <phoneticPr fontId="1"/>
  </si>
  <si>
    <t>勝率が７５％のパターンにつき、本日朝からデモトレを開始した。</t>
    <rPh sb="0" eb="2">
      <t>ショウリツ</t>
    </rPh>
    <rPh sb="15" eb="17">
      <t>ホンジツ</t>
    </rPh>
    <rPh sb="17" eb="18">
      <t>アサ</t>
    </rPh>
    <rPh sb="25" eb="27">
      <t>カイシ</t>
    </rPh>
    <phoneticPr fontId="1"/>
  </si>
  <si>
    <t>上記の内容による検証作業を続け、エントリールールの有効性の検証を引き続き行っていきたい。また、EBの検証を本日から開始予定。</t>
    <rPh sb="0" eb="2">
      <t>ジョウキ</t>
    </rPh>
    <rPh sb="3" eb="5">
      <t>ナイヨウ</t>
    </rPh>
    <rPh sb="8" eb="10">
      <t>ケンショウ</t>
    </rPh>
    <rPh sb="10" eb="12">
      <t>サギョウ</t>
    </rPh>
    <rPh sb="13" eb="14">
      <t>ツヅ</t>
    </rPh>
    <rPh sb="25" eb="28">
      <t>ユウコウセイ</t>
    </rPh>
    <rPh sb="29" eb="31">
      <t>ケンショウ</t>
    </rPh>
    <rPh sb="32" eb="33">
      <t>ヒ</t>
    </rPh>
    <rPh sb="34" eb="35">
      <t>ツヅ</t>
    </rPh>
    <rPh sb="36" eb="37">
      <t>オコナ</t>
    </rPh>
    <rPh sb="50" eb="52">
      <t>ケンショウ</t>
    </rPh>
    <rPh sb="53" eb="55">
      <t>ホンジツ</t>
    </rPh>
    <rPh sb="57" eb="59">
      <t>カイシ</t>
    </rPh>
    <rPh sb="59" eb="61">
      <t>ヨテイ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</si>
</sst>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5" xfId="0" applyNumberFormat="1" applyFont="1" applyFill="1" applyBorder="1">
      <alignment vertical="center"/>
    </xf>
    <xf numFmtId="0" fontId="12" fillId="4" borderId="9" xfId="0" applyNumberFormat="1" applyFont="1" applyFill="1" applyBorder="1">
      <alignment vertical="center"/>
    </xf>
    <xf numFmtId="0" fontId="12" fillId="0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11906</xdr:colOff>
      <xdr:row>2</xdr:row>
      <xdr:rowOff>35719</xdr:rowOff>
    </xdr:from>
    <xdr:to>
      <xdr:col>15</xdr:col>
      <xdr:colOff>496590</xdr:colOff>
      <xdr:row>38</xdr:row>
      <xdr:rowOff>28790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B3D17DEB-7F1D-4873-B93C-8B29CF107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1969" y="392907"/>
          <a:ext cx="9080996" cy="6422446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488156</xdr:colOff>
      <xdr:row>40</xdr:row>
      <xdr:rowOff>71437</xdr:rowOff>
    </xdr:from>
    <xdr:to>
      <xdr:col>15</xdr:col>
      <xdr:colOff>482305</xdr:colOff>
      <xdr:row>76</xdr:row>
      <xdr:rowOff>35921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ED8D6D03-5478-4872-93ED-A8259AF037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8156" y="7215187"/>
          <a:ext cx="9090524" cy="639385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79</xdr:row>
      <xdr:rowOff>35718</xdr:rowOff>
    </xdr:from>
    <xdr:to>
      <xdr:col>15</xdr:col>
      <xdr:colOff>513270</xdr:colOff>
      <xdr:row>115</xdr:row>
      <xdr:rowOff>47847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14147A6E-62B4-4064-8A3A-E382EEADEA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3" y="14144624"/>
          <a:ext cx="9109582" cy="6441504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488156</xdr:colOff>
      <xdr:row>117</xdr:row>
      <xdr:rowOff>47625</xdr:rowOff>
    </xdr:from>
    <xdr:to>
      <xdr:col>15</xdr:col>
      <xdr:colOff>387017</xdr:colOff>
      <xdr:row>153</xdr:row>
      <xdr:rowOff>2581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B9895146-4CA6-4748-B2F8-DC4084CD66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88156" y="20943094"/>
          <a:ext cx="8995236" cy="638433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155</xdr:row>
      <xdr:rowOff>59531</xdr:rowOff>
    </xdr:from>
    <xdr:to>
      <xdr:col>15</xdr:col>
      <xdr:colOff>465626</xdr:colOff>
      <xdr:row>191</xdr:row>
      <xdr:rowOff>24015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F7942D75-C741-4B10-87BB-0922F30A8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00063" y="27741562"/>
          <a:ext cx="9061938" cy="639385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194</xdr:row>
      <xdr:rowOff>35719</xdr:rowOff>
    </xdr:from>
    <xdr:to>
      <xdr:col>15</xdr:col>
      <xdr:colOff>398924</xdr:colOff>
      <xdr:row>230</xdr:row>
      <xdr:rowOff>38319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8D69D75F-DBD2-4648-921D-F85451F438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0063" y="34682907"/>
          <a:ext cx="8995236" cy="6431975"/>
        </a:xfrm>
        <a:prstGeom prst="rect">
          <a:avLst/>
        </a:prstGeom>
      </xdr:spPr>
    </xdr:pic>
    <xdr:clientData/>
  </xdr:twoCellAnchor>
  <xdr:twoCellAnchor editAs="oneCell">
    <xdr:from>
      <xdr:col>1</xdr:col>
      <xdr:colOff>-1</xdr:colOff>
      <xdr:row>232</xdr:row>
      <xdr:rowOff>23813</xdr:rowOff>
    </xdr:from>
    <xdr:to>
      <xdr:col>15</xdr:col>
      <xdr:colOff>437038</xdr:colOff>
      <xdr:row>267</xdr:row>
      <xdr:rowOff>157363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2AEBD5B0-A6B6-40E6-8249-C9EE4BC5BD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00062" y="41457563"/>
          <a:ext cx="9033351" cy="6384331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488156</xdr:colOff>
      <xdr:row>310</xdr:row>
      <xdr:rowOff>119063</xdr:rowOff>
    </xdr:from>
    <xdr:to>
      <xdr:col>15</xdr:col>
      <xdr:colOff>491834</xdr:colOff>
      <xdr:row>346</xdr:row>
      <xdr:rowOff>54961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0D1AF337-154C-499D-BFE8-D84DC1B1CF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88156" y="55483126"/>
          <a:ext cx="9100053" cy="6365273"/>
        </a:xfrm>
        <a:prstGeom prst="rect">
          <a:avLst/>
        </a:prstGeom>
      </xdr:spPr>
    </xdr:pic>
    <xdr:clientData/>
  </xdr:twoCellAnchor>
  <xdr:twoCellAnchor editAs="oneCell">
    <xdr:from>
      <xdr:col>1</xdr:col>
      <xdr:colOff>11905</xdr:colOff>
      <xdr:row>348</xdr:row>
      <xdr:rowOff>95250</xdr:rowOff>
    </xdr:from>
    <xdr:to>
      <xdr:col>15</xdr:col>
      <xdr:colOff>439415</xdr:colOff>
      <xdr:row>384</xdr:row>
      <xdr:rowOff>59734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F3EE5E66-0341-42B0-A27F-E105606CCA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11968" y="62245875"/>
          <a:ext cx="9023822" cy="6393859"/>
        </a:xfrm>
        <a:prstGeom prst="rect">
          <a:avLst/>
        </a:prstGeom>
      </xdr:spPr>
    </xdr:pic>
    <xdr:clientData/>
  </xdr:twoCellAnchor>
  <xdr:twoCellAnchor editAs="oneCell">
    <xdr:from>
      <xdr:col>1</xdr:col>
      <xdr:colOff>35718</xdr:colOff>
      <xdr:row>386</xdr:row>
      <xdr:rowOff>71437</xdr:rowOff>
    </xdr:from>
    <xdr:to>
      <xdr:col>15</xdr:col>
      <xdr:colOff>463228</xdr:colOff>
      <xdr:row>422</xdr:row>
      <xdr:rowOff>16864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ECCE662B-2220-4EA9-8F41-4074A86DC4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35781" y="69008625"/>
          <a:ext cx="9023822" cy="6374802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</xdr:colOff>
      <xdr:row>424</xdr:row>
      <xdr:rowOff>95249</xdr:rowOff>
    </xdr:from>
    <xdr:to>
      <xdr:col>15</xdr:col>
      <xdr:colOff>448945</xdr:colOff>
      <xdr:row>460</xdr:row>
      <xdr:rowOff>40676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C61A27D1-AEA5-4630-B6A0-AFB80DCFA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11969" y="75818999"/>
          <a:ext cx="9033351" cy="6374802"/>
        </a:xfrm>
        <a:prstGeom prst="rect">
          <a:avLst/>
        </a:prstGeom>
      </xdr:spPr>
    </xdr:pic>
    <xdr:clientData/>
  </xdr:twoCellAnchor>
  <xdr:twoCellAnchor editAs="oneCell">
    <xdr:from>
      <xdr:col>1</xdr:col>
      <xdr:colOff>23813</xdr:colOff>
      <xdr:row>462</xdr:row>
      <xdr:rowOff>95250</xdr:rowOff>
    </xdr:from>
    <xdr:to>
      <xdr:col>15</xdr:col>
      <xdr:colOff>441795</xdr:colOff>
      <xdr:row>498</xdr:row>
      <xdr:rowOff>69263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D0FB5EB2-7B65-48A4-B01C-82C192955A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23876" y="82605563"/>
          <a:ext cx="9014294" cy="6403388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488156</xdr:colOff>
      <xdr:row>271</xdr:row>
      <xdr:rowOff>47625</xdr:rowOff>
    </xdr:from>
    <xdr:to>
      <xdr:col>15</xdr:col>
      <xdr:colOff>491834</xdr:colOff>
      <xdr:row>307</xdr:row>
      <xdr:rowOff>59754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4C098A90-34FE-4B0E-B52D-E7A81EEDAE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88156" y="48446531"/>
          <a:ext cx="9100053" cy="64415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S12" sqref="S12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35</v>
      </c>
    </row>
    <row r="2" spans="1:18" x14ac:dyDescent="0.4">
      <c r="A2" s="1" t="s">
        <v>8</v>
      </c>
      <c r="C2" t="s">
        <v>36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37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6" t="s">
        <v>3</v>
      </c>
      <c r="H6" s="87"/>
      <c r="I6" s="93"/>
      <c r="J6" s="86" t="s">
        <v>23</v>
      </c>
      <c r="K6" s="87"/>
      <c r="L6" s="93"/>
      <c r="M6" s="86" t="s">
        <v>24</v>
      </c>
      <c r="N6" s="87"/>
      <c r="O6" s="93"/>
    </row>
    <row r="7" spans="1:18" ht="19.5" thickBot="1" x14ac:dyDescent="0.45">
      <c r="A7" s="27"/>
      <c r="B7" s="27" t="s">
        <v>2</v>
      </c>
      <c r="C7" s="63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23</v>
      </c>
      <c r="K8" s="91"/>
      <c r="L8" s="92"/>
      <c r="M8" s="90"/>
      <c r="N8" s="91"/>
      <c r="O8" s="92"/>
    </row>
    <row r="9" spans="1:18" x14ac:dyDescent="0.4">
      <c r="A9" s="9">
        <v>1</v>
      </c>
      <c r="B9" s="23">
        <v>44349</v>
      </c>
      <c r="C9" s="50">
        <v>1</v>
      </c>
      <c r="D9" s="54">
        <v>0</v>
      </c>
      <c r="E9" s="55">
        <v>0</v>
      </c>
      <c r="F9" s="83">
        <v>0</v>
      </c>
      <c r="G9" s="22">
        <f>IF(D9="","",G8+M9)</f>
        <v>100000</v>
      </c>
      <c r="H9" s="22">
        <f t="shared" ref="H9" si="0">IF(E9="","",H8+N9)</f>
        <v>100000</v>
      </c>
      <c r="I9" s="22">
        <f t="shared" ref="I9" si="1">IF(F9="","",I8+O9)</f>
        <v>100000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0</v>
      </c>
      <c r="N9" s="42">
        <f>IF(E9="","",K9*E9)</f>
        <v>0</v>
      </c>
      <c r="O9" s="43">
        <f>IF(F9="","",L9*F9)</f>
        <v>0</v>
      </c>
      <c r="P9" s="40"/>
      <c r="Q9" s="40"/>
      <c r="R9" s="40"/>
    </row>
    <row r="10" spans="1:18" x14ac:dyDescent="0.4">
      <c r="A10" s="9">
        <v>2</v>
      </c>
      <c r="B10" s="5">
        <v>44349</v>
      </c>
      <c r="C10" s="47">
        <v>1</v>
      </c>
      <c r="D10" s="56">
        <v>-1</v>
      </c>
      <c r="E10" s="57">
        <v>-1</v>
      </c>
      <c r="F10" s="58">
        <v>-1</v>
      </c>
      <c r="G10" s="22">
        <f t="shared" ref="G10:G42" si="2">IF(D10="","",G9+M10)</f>
        <v>97000</v>
      </c>
      <c r="H10" s="22">
        <f t="shared" ref="H10:H42" si="3">IF(E10="","",H9+N10)</f>
        <v>97000</v>
      </c>
      <c r="I10" s="22">
        <f t="shared" ref="I10:I42" si="4">IF(F10="","",I9+O10)</f>
        <v>97000</v>
      </c>
      <c r="J10" s="44">
        <f t="shared" ref="J10:J12" si="5">IF(G9="","",G9*0.03)</f>
        <v>3000</v>
      </c>
      <c r="K10" s="45">
        <f t="shared" ref="K10:K12" si="6">IF(H9="","",H9*0.03)</f>
        <v>3000</v>
      </c>
      <c r="L10" s="46">
        <f t="shared" ref="L10:L12" si="7">IF(I9="","",I9*0.03)</f>
        <v>3000</v>
      </c>
      <c r="M10" s="44">
        <f t="shared" ref="M10:M12" si="8">IF(D10="","",J10*D10)</f>
        <v>-3000</v>
      </c>
      <c r="N10" s="45">
        <f t="shared" ref="N10:N12" si="9">IF(E10="","",K10*E10)</f>
        <v>-3000</v>
      </c>
      <c r="O10" s="46">
        <f t="shared" ref="O10:O12" si="10">IF(F10="","",L10*F10)</f>
        <v>-3000</v>
      </c>
      <c r="P10" s="40"/>
      <c r="Q10" s="40"/>
      <c r="R10" s="40"/>
    </row>
    <row r="11" spans="1:18" x14ac:dyDescent="0.4">
      <c r="A11" s="9">
        <v>3</v>
      </c>
      <c r="B11" s="5">
        <v>44355</v>
      </c>
      <c r="C11" s="47">
        <v>2</v>
      </c>
      <c r="D11" s="56">
        <v>1.27</v>
      </c>
      <c r="E11" s="57">
        <v>1.5</v>
      </c>
      <c r="F11" s="79">
        <v>2</v>
      </c>
      <c r="G11" s="22">
        <f t="shared" si="2"/>
        <v>100695.7</v>
      </c>
      <c r="H11" s="22">
        <f t="shared" si="3"/>
        <v>101365</v>
      </c>
      <c r="I11" s="22">
        <f t="shared" si="4"/>
        <v>102820</v>
      </c>
      <c r="J11" s="44">
        <f t="shared" si="5"/>
        <v>2910</v>
      </c>
      <c r="K11" s="45">
        <f t="shared" si="6"/>
        <v>2910</v>
      </c>
      <c r="L11" s="46">
        <f t="shared" si="7"/>
        <v>2910</v>
      </c>
      <c r="M11" s="44">
        <f t="shared" si="8"/>
        <v>3695.7000000000003</v>
      </c>
      <c r="N11" s="45">
        <f t="shared" si="9"/>
        <v>4365</v>
      </c>
      <c r="O11" s="46">
        <f t="shared" si="10"/>
        <v>5820</v>
      </c>
      <c r="P11" s="40"/>
      <c r="Q11" s="40"/>
      <c r="R11" s="40"/>
    </row>
    <row r="12" spans="1:18" x14ac:dyDescent="0.4">
      <c r="A12" s="9">
        <v>4</v>
      </c>
      <c r="B12" s="5">
        <v>44356</v>
      </c>
      <c r="C12" s="47">
        <v>1</v>
      </c>
      <c r="D12" s="56">
        <v>1.27</v>
      </c>
      <c r="E12" s="57">
        <v>1.5</v>
      </c>
      <c r="F12" s="84">
        <v>2</v>
      </c>
      <c r="G12" s="22">
        <f t="shared" si="2"/>
        <v>104532.20616999999</v>
      </c>
      <c r="H12" s="22">
        <f t="shared" si="3"/>
        <v>105926.425</v>
      </c>
      <c r="I12" s="22">
        <f t="shared" si="4"/>
        <v>108989.2</v>
      </c>
      <c r="J12" s="44">
        <f t="shared" si="5"/>
        <v>3020.8709999999996</v>
      </c>
      <c r="K12" s="45">
        <f t="shared" si="6"/>
        <v>3040.95</v>
      </c>
      <c r="L12" s="46">
        <f t="shared" si="7"/>
        <v>3084.6</v>
      </c>
      <c r="M12" s="44">
        <f t="shared" si="8"/>
        <v>3836.5061699999997</v>
      </c>
      <c r="N12" s="45">
        <f t="shared" si="9"/>
        <v>4561.4249999999993</v>
      </c>
      <c r="O12" s="46">
        <f t="shared" si="10"/>
        <v>6169.2</v>
      </c>
      <c r="P12" s="40"/>
      <c r="Q12" s="40"/>
      <c r="R12" s="40"/>
    </row>
    <row r="13" spans="1:18" x14ac:dyDescent="0.4">
      <c r="A13" s="9">
        <v>5</v>
      </c>
      <c r="B13" s="5">
        <v>44357</v>
      </c>
      <c r="C13" s="47">
        <v>2</v>
      </c>
      <c r="D13" s="56">
        <v>-1</v>
      </c>
      <c r="E13" s="57">
        <v>-1</v>
      </c>
      <c r="F13" s="85">
        <v>-1</v>
      </c>
      <c r="G13" s="22">
        <f t="shared" si="2"/>
        <v>101396.23998489999</v>
      </c>
      <c r="H13" s="22">
        <f t="shared" si="3"/>
        <v>102748.63225000001</v>
      </c>
      <c r="I13" s="22">
        <f t="shared" si="4"/>
        <v>105719.52399999999</v>
      </c>
      <c r="J13" s="44">
        <f t="shared" ref="J13:J58" si="11">IF(G12="","",G12*0.03)</f>
        <v>3135.9661850999996</v>
      </c>
      <c r="K13" s="45">
        <f t="shared" ref="K13:K58" si="12">IF(H12="","",H12*0.03)</f>
        <v>3177.7927500000001</v>
      </c>
      <c r="L13" s="46">
        <f t="shared" ref="L13:L58" si="13">IF(I12="","",I12*0.03)</f>
        <v>3269.6759999999999</v>
      </c>
      <c r="M13" s="44">
        <f t="shared" ref="M13:M58" si="14">IF(D13="","",J13*D13)</f>
        <v>-3135.9661850999996</v>
      </c>
      <c r="N13" s="45">
        <f t="shared" ref="N13:N58" si="15">IF(E13="","",K13*E13)</f>
        <v>-3177.7927500000001</v>
      </c>
      <c r="O13" s="46">
        <f t="shared" ref="O13:O58" si="16">IF(F13="","",L13*F13)</f>
        <v>-3269.6759999999999</v>
      </c>
      <c r="P13" s="40"/>
      <c r="Q13" s="40"/>
      <c r="R13" s="40"/>
    </row>
    <row r="14" spans="1:18" x14ac:dyDescent="0.4">
      <c r="A14" s="9">
        <v>6</v>
      </c>
      <c r="B14" s="5">
        <v>44362</v>
      </c>
      <c r="C14" s="47">
        <v>1</v>
      </c>
      <c r="D14" s="56">
        <v>1.27</v>
      </c>
      <c r="E14" s="57">
        <v>-1</v>
      </c>
      <c r="F14" s="85">
        <v>-1</v>
      </c>
      <c r="G14" s="22">
        <f t="shared" si="2"/>
        <v>105259.43672832468</v>
      </c>
      <c r="H14" s="22">
        <f t="shared" si="3"/>
        <v>99666.173282500007</v>
      </c>
      <c r="I14" s="22">
        <f t="shared" si="4"/>
        <v>102547.93827999999</v>
      </c>
      <c r="J14" s="44">
        <f t="shared" si="11"/>
        <v>3041.8871995469995</v>
      </c>
      <c r="K14" s="45">
        <f t="shared" si="12"/>
        <v>3082.4589675000002</v>
      </c>
      <c r="L14" s="46">
        <f t="shared" si="13"/>
        <v>3171.5857199999996</v>
      </c>
      <c r="M14" s="44">
        <f t="shared" si="14"/>
        <v>3863.1967434246894</v>
      </c>
      <c r="N14" s="45">
        <f t="shared" si="15"/>
        <v>-3082.4589675000002</v>
      </c>
      <c r="O14" s="46">
        <f t="shared" si="16"/>
        <v>-3171.5857199999996</v>
      </c>
      <c r="P14" s="40"/>
      <c r="Q14" s="40"/>
      <c r="R14" s="40"/>
    </row>
    <row r="15" spans="1:18" x14ac:dyDescent="0.4">
      <c r="A15" s="9">
        <v>7</v>
      </c>
      <c r="B15" s="5">
        <v>44363</v>
      </c>
      <c r="C15" s="47">
        <v>1</v>
      </c>
      <c r="D15" s="56">
        <v>1.27</v>
      </c>
      <c r="E15" s="57">
        <v>1.5</v>
      </c>
      <c r="F15" s="84">
        <v>2</v>
      </c>
      <c r="G15" s="22">
        <f t="shared" si="2"/>
        <v>109269.82126767385</v>
      </c>
      <c r="H15" s="22">
        <f t="shared" si="3"/>
        <v>104151.15108021251</v>
      </c>
      <c r="I15" s="22">
        <f t="shared" si="4"/>
        <v>108700.81457679998</v>
      </c>
      <c r="J15" s="44">
        <f t="shared" si="11"/>
        <v>3157.7831018497404</v>
      </c>
      <c r="K15" s="45">
        <f t="shared" si="12"/>
        <v>2989.9851984750003</v>
      </c>
      <c r="L15" s="46">
        <f t="shared" si="13"/>
        <v>3076.4381483999996</v>
      </c>
      <c r="M15" s="44">
        <f t="shared" si="14"/>
        <v>4010.3845393491706</v>
      </c>
      <c r="N15" s="45">
        <f t="shared" si="15"/>
        <v>4484.9777977125004</v>
      </c>
      <c r="O15" s="46">
        <f t="shared" si="16"/>
        <v>6152.8762967999992</v>
      </c>
      <c r="P15" s="40"/>
      <c r="Q15" s="40"/>
      <c r="R15" s="40"/>
    </row>
    <row r="16" spans="1:18" x14ac:dyDescent="0.4">
      <c r="A16" s="9">
        <v>8</v>
      </c>
      <c r="B16" s="5">
        <v>44363</v>
      </c>
      <c r="C16" s="47">
        <v>1</v>
      </c>
      <c r="D16" s="56">
        <v>1.27</v>
      </c>
      <c r="E16" s="57">
        <v>1.5</v>
      </c>
      <c r="F16" s="84">
        <v>2</v>
      </c>
      <c r="G16" s="22">
        <f t="shared" si="2"/>
        <v>113433.00145797222</v>
      </c>
      <c r="H16" s="22">
        <f t="shared" si="3"/>
        <v>108837.95287882208</v>
      </c>
      <c r="I16" s="22">
        <f t="shared" si="4"/>
        <v>115222.86345140797</v>
      </c>
      <c r="J16" s="44">
        <f t="shared" si="11"/>
        <v>3278.0946380302153</v>
      </c>
      <c r="K16" s="45">
        <f t="shared" si="12"/>
        <v>3124.5345324063751</v>
      </c>
      <c r="L16" s="46">
        <f t="shared" si="13"/>
        <v>3261.0244373039991</v>
      </c>
      <c r="M16" s="44">
        <f t="shared" si="14"/>
        <v>4163.1801902983734</v>
      </c>
      <c r="N16" s="45">
        <f t="shared" si="15"/>
        <v>4686.8017986095629</v>
      </c>
      <c r="O16" s="46">
        <f t="shared" si="16"/>
        <v>6522.0488746079982</v>
      </c>
      <c r="P16" s="40"/>
      <c r="Q16" s="40"/>
      <c r="R16" s="40"/>
    </row>
    <row r="17" spans="1:18" x14ac:dyDescent="0.4">
      <c r="A17" s="9">
        <v>9</v>
      </c>
      <c r="B17" s="5">
        <v>44370</v>
      </c>
      <c r="C17" s="47">
        <v>1</v>
      </c>
      <c r="D17" s="56">
        <v>1.27</v>
      </c>
      <c r="E17" s="57">
        <v>1.5</v>
      </c>
      <c r="F17" s="58">
        <v>2</v>
      </c>
      <c r="G17" s="22">
        <f t="shared" si="2"/>
        <v>117754.79881352096</v>
      </c>
      <c r="H17" s="22">
        <f t="shared" si="3"/>
        <v>113735.66075836908</v>
      </c>
      <c r="I17" s="22">
        <f t="shared" si="4"/>
        <v>122136.23525849245</v>
      </c>
      <c r="J17" s="44">
        <f t="shared" si="11"/>
        <v>3402.9900437391666</v>
      </c>
      <c r="K17" s="45">
        <f t="shared" si="12"/>
        <v>3265.1385863646624</v>
      </c>
      <c r="L17" s="46">
        <f t="shared" si="13"/>
        <v>3456.685903542239</v>
      </c>
      <c r="M17" s="44">
        <f t="shared" si="14"/>
        <v>4321.7973555487415</v>
      </c>
      <c r="N17" s="45">
        <f t="shared" si="15"/>
        <v>4897.7078795469934</v>
      </c>
      <c r="O17" s="46">
        <f t="shared" si="16"/>
        <v>6913.371807084478</v>
      </c>
      <c r="P17" s="40"/>
      <c r="Q17" s="40"/>
      <c r="R17" s="40"/>
    </row>
    <row r="18" spans="1:18" x14ac:dyDescent="0.4">
      <c r="A18" s="9">
        <v>10</v>
      </c>
      <c r="B18" s="5">
        <v>44371</v>
      </c>
      <c r="C18" s="47">
        <v>2</v>
      </c>
      <c r="D18" s="56">
        <v>-1</v>
      </c>
      <c r="E18" s="57">
        <v>-1</v>
      </c>
      <c r="F18" s="58">
        <v>-1</v>
      </c>
      <c r="G18" s="22">
        <f t="shared" si="2"/>
        <v>114222.15484911534</v>
      </c>
      <c r="H18" s="22">
        <f t="shared" si="3"/>
        <v>110323.59093561801</v>
      </c>
      <c r="I18" s="22">
        <f t="shared" si="4"/>
        <v>118472.14820073768</v>
      </c>
      <c r="J18" s="44">
        <f t="shared" si="11"/>
        <v>3532.6439644056286</v>
      </c>
      <c r="K18" s="45">
        <f t="shared" si="12"/>
        <v>3412.069822751072</v>
      </c>
      <c r="L18" s="46">
        <f t="shared" si="13"/>
        <v>3664.0870577547735</v>
      </c>
      <c r="M18" s="44">
        <f t="shared" si="14"/>
        <v>-3532.6439644056286</v>
      </c>
      <c r="N18" s="45">
        <f t="shared" si="15"/>
        <v>-3412.069822751072</v>
      </c>
      <c r="O18" s="46">
        <f t="shared" si="16"/>
        <v>-3664.0870577547735</v>
      </c>
      <c r="P18" s="40"/>
      <c r="Q18" s="40"/>
      <c r="R18" s="40"/>
    </row>
    <row r="19" spans="1:18" x14ac:dyDescent="0.4">
      <c r="A19" s="9">
        <v>11</v>
      </c>
      <c r="B19" s="5">
        <v>44371</v>
      </c>
      <c r="C19" s="47">
        <v>2</v>
      </c>
      <c r="D19" s="56">
        <v>1.27</v>
      </c>
      <c r="E19" s="57">
        <v>1.5</v>
      </c>
      <c r="F19" s="84">
        <v>2</v>
      </c>
      <c r="G19" s="22">
        <f t="shared" si="2"/>
        <v>118574.01894886664</v>
      </c>
      <c r="H19" s="22">
        <f t="shared" si="3"/>
        <v>115288.15252772081</v>
      </c>
      <c r="I19" s="22">
        <f t="shared" si="4"/>
        <v>125580.47709278193</v>
      </c>
      <c r="J19" s="44">
        <f t="shared" si="11"/>
        <v>3426.66464547346</v>
      </c>
      <c r="K19" s="45">
        <f t="shared" si="12"/>
        <v>3309.7077280685398</v>
      </c>
      <c r="L19" s="46">
        <f t="shared" si="13"/>
        <v>3554.1644460221301</v>
      </c>
      <c r="M19" s="44">
        <f t="shared" si="14"/>
        <v>4351.8640997512939</v>
      </c>
      <c r="N19" s="45">
        <f t="shared" si="15"/>
        <v>4964.5615921028093</v>
      </c>
      <c r="O19" s="46">
        <f t="shared" si="16"/>
        <v>7108.3288920442601</v>
      </c>
      <c r="P19" s="40"/>
      <c r="Q19" s="40"/>
      <c r="R19" s="40"/>
    </row>
    <row r="20" spans="1:18" x14ac:dyDescent="0.4">
      <c r="A20" s="9">
        <v>12</v>
      </c>
      <c r="B20" s="5">
        <v>44375</v>
      </c>
      <c r="C20" s="47">
        <v>2</v>
      </c>
      <c r="D20" s="56">
        <v>-1</v>
      </c>
      <c r="E20" s="57">
        <v>-1</v>
      </c>
      <c r="F20" s="58">
        <v>-1</v>
      </c>
      <c r="G20" s="22">
        <f t="shared" si="2"/>
        <v>115016.79838040064</v>
      </c>
      <c r="H20" s="22">
        <f t="shared" si="3"/>
        <v>111829.50795188919</v>
      </c>
      <c r="I20" s="22">
        <f t="shared" si="4"/>
        <v>121813.06277999848</v>
      </c>
      <c r="J20" s="44">
        <f t="shared" si="11"/>
        <v>3557.2205684659989</v>
      </c>
      <c r="K20" s="45">
        <f t="shared" si="12"/>
        <v>3458.6445758316245</v>
      </c>
      <c r="L20" s="46">
        <f t="shared" si="13"/>
        <v>3767.4143127834577</v>
      </c>
      <c r="M20" s="44">
        <f t="shared" si="14"/>
        <v>-3557.2205684659989</v>
      </c>
      <c r="N20" s="45">
        <f t="shared" si="15"/>
        <v>-3458.6445758316245</v>
      </c>
      <c r="O20" s="46">
        <f t="shared" si="16"/>
        <v>-3767.4143127834577</v>
      </c>
      <c r="P20" s="40"/>
      <c r="Q20" s="40"/>
      <c r="R20" s="40"/>
    </row>
    <row r="21" spans="1:18" x14ac:dyDescent="0.4">
      <c r="A21" s="9">
        <v>13</v>
      </c>
      <c r="B21" s="5">
        <v>44377</v>
      </c>
      <c r="C21" s="47">
        <v>1</v>
      </c>
      <c r="D21" s="56">
        <v>1.27</v>
      </c>
      <c r="E21" s="57">
        <v>1.5</v>
      </c>
      <c r="F21" s="58">
        <v>-1</v>
      </c>
      <c r="G21" s="22">
        <f t="shared" si="2"/>
        <v>119398.93839869391</v>
      </c>
      <c r="H21" s="22">
        <f t="shared" si="3"/>
        <v>116861.8358097242</v>
      </c>
      <c r="I21" s="22">
        <f t="shared" si="4"/>
        <v>118158.67089659853</v>
      </c>
      <c r="J21" s="44">
        <f t="shared" si="11"/>
        <v>3450.503951412019</v>
      </c>
      <c r="K21" s="45">
        <f t="shared" si="12"/>
        <v>3354.8852385566756</v>
      </c>
      <c r="L21" s="46">
        <f t="shared" si="13"/>
        <v>3654.3918833999542</v>
      </c>
      <c r="M21" s="44">
        <f t="shared" si="14"/>
        <v>4382.1400182932639</v>
      </c>
      <c r="N21" s="45">
        <f t="shared" si="15"/>
        <v>5032.3278578350137</v>
      </c>
      <c r="O21" s="46">
        <f t="shared" si="16"/>
        <v>-3654.3918833999542</v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58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>
        <f t="shared" si="11"/>
        <v>3581.9681519608171</v>
      </c>
      <c r="K22" s="45">
        <f t="shared" si="12"/>
        <v>3505.8550742917259</v>
      </c>
      <c r="L22" s="46">
        <f t="shared" si="13"/>
        <v>3544.7601268979556</v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8</v>
      </c>
      <c r="E59" s="7">
        <f>COUNTIF(E9:E58,1.5)</f>
        <v>7</v>
      </c>
      <c r="F59" s="8">
        <f>COUNTIF(F9:F58,2)</f>
        <v>6</v>
      </c>
      <c r="G59" s="69">
        <f>M59+G8</f>
        <v>119398.93839869391</v>
      </c>
      <c r="H59" s="70">
        <f>N59+H8</f>
        <v>116861.83580972419</v>
      </c>
      <c r="I59" s="71">
        <f>O59+I8</f>
        <v>118158.67089659855</v>
      </c>
      <c r="J59" s="66" t="s">
        <v>31</v>
      </c>
      <c r="K59" s="67">
        <f>B58-B9</f>
        <v>-44349</v>
      </c>
      <c r="L59" s="68" t="s">
        <v>32</v>
      </c>
      <c r="M59" s="80">
        <f>SUM(M9:M58)</f>
        <v>19398.938398693906</v>
      </c>
      <c r="N59" s="81">
        <f>SUM(N9:N58)</f>
        <v>16861.835809724183</v>
      </c>
      <c r="O59" s="82">
        <f>SUM(O9:O58)</f>
        <v>18158.670896598553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4</v>
      </c>
      <c r="E60" s="7">
        <f>COUNTIF(E9:E58,-1)</f>
        <v>5</v>
      </c>
      <c r="F60" s="8">
        <f>COUNTIF(F9:F58,-1)</f>
        <v>6</v>
      </c>
      <c r="G60" s="86" t="s">
        <v>30</v>
      </c>
      <c r="H60" s="87"/>
      <c r="I60" s="93"/>
      <c r="J60" s="86" t="s">
        <v>33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34</v>
      </c>
      <c r="C61" s="89"/>
      <c r="D61" s="7">
        <f>COUNTIF(D9:D58,0)</f>
        <v>1</v>
      </c>
      <c r="E61" s="7">
        <f>COUNTIF(E9:E58,0)</f>
        <v>1</v>
      </c>
      <c r="F61" s="7">
        <f>COUNTIF(F9:F58,0)</f>
        <v>1</v>
      </c>
      <c r="G61" s="75">
        <f>G59/G8</f>
        <v>1.1939893839869391</v>
      </c>
      <c r="H61" s="76">
        <f t="shared" ref="H61" si="21">H59/H8</f>
        <v>1.1686183580972418</v>
      </c>
      <c r="I61" s="77">
        <f>I59/I8</f>
        <v>1.1815867089659855</v>
      </c>
      <c r="J61" s="64">
        <f>(G61-100%)*30/K59</f>
        <v>-1.3122463910365898E-4</v>
      </c>
      <c r="K61" s="64">
        <f>(H61-100%)*30/K59</f>
        <v>-1.1406234059205965E-4</v>
      </c>
      <c r="L61" s="65">
        <f>(I61-100%)*30/K59</f>
        <v>-1.2283481632008759E-4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8">
        <f t="shared" ref="D62:E62" si="22">D59/(D59+D60+D61)</f>
        <v>0.61538461538461542</v>
      </c>
      <c r="E62" s="73">
        <f t="shared" si="22"/>
        <v>0.53846153846153844</v>
      </c>
      <c r="F62" s="74">
        <f>F59/(F59+F60+F61)</f>
        <v>0.46153846153846156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B462"/>
  <sheetViews>
    <sheetView topLeftCell="A475" zoomScale="80" zoomScaleNormal="80" workbookViewId="0">
      <selection activeCell="S276" sqref="S276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38</v>
      </c>
    </row>
    <row r="40" spans="2:2" x14ac:dyDescent="0.4">
      <c r="B40" s="52" t="s">
        <v>39</v>
      </c>
    </row>
    <row r="79" spans="2:2" x14ac:dyDescent="0.4">
      <c r="B79" s="52" t="s">
        <v>40</v>
      </c>
    </row>
    <row r="117" spans="2:2" x14ac:dyDescent="0.4">
      <c r="B117" s="52" t="s">
        <v>41</v>
      </c>
    </row>
    <row r="155" spans="2:2" x14ac:dyDescent="0.4">
      <c r="B155" s="52" t="s">
        <v>42</v>
      </c>
    </row>
    <row r="194" spans="2:2" x14ac:dyDescent="0.4">
      <c r="B194" s="52" t="s">
        <v>43</v>
      </c>
    </row>
    <row r="232" spans="2:2" x14ac:dyDescent="0.4">
      <c r="B232" s="52" t="s">
        <v>44</v>
      </c>
    </row>
    <row r="271" spans="2:2" x14ac:dyDescent="0.4">
      <c r="B271" s="52" t="s">
        <v>50</v>
      </c>
    </row>
    <row r="310" spans="2:2" x14ac:dyDescent="0.4">
      <c r="B310" s="52" t="s">
        <v>45</v>
      </c>
    </row>
    <row r="348" spans="2:2" x14ac:dyDescent="0.4">
      <c r="B348" s="52" t="s">
        <v>46</v>
      </c>
    </row>
    <row r="386" spans="2:2" x14ac:dyDescent="0.4">
      <c r="B386" s="52" t="s">
        <v>47</v>
      </c>
    </row>
    <row r="424" spans="2:2" x14ac:dyDescent="0.4">
      <c r="B424" s="52" t="s">
        <v>48</v>
      </c>
    </row>
    <row r="462" spans="2:2" x14ac:dyDescent="0.4">
      <c r="B462" s="52" t="s">
        <v>49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30" sqref="A30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6" t="s">
        <v>51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52" t="s">
        <v>27</v>
      </c>
    </row>
    <row r="12" spans="1:10" x14ac:dyDescent="0.4">
      <c r="A12" s="98" t="s">
        <v>52</v>
      </c>
      <c r="B12" s="99"/>
      <c r="C12" s="99"/>
      <c r="D12" s="99"/>
      <c r="E12" s="99"/>
      <c r="F12" s="99"/>
      <c r="G12" s="99"/>
      <c r="H12" s="99"/>
      <c r="I12" s="99"/>
      <c r="J12" s="99"/>
    </row>
    <row r="13" spans="1:10" x14ac:dyDescent="0.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0" x14ac:dyDescent="0.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0" x14ac:dyDescent="0.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0" x14ac:dyDescent="0.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1" spans="1:10" x14ac:dyDescent="0.4">
      <c r="A21" s="52" t="s">
        <v>28</v>
      </c>
    </row>
    <row r="22" spans="1:10" x14ac:dyDescent="0.4">
      <c r="A22" s="98" t="s">
        <v>53</v>
      </c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2021-09-15T21:03:15Z</dcterms:modified>
</cp:coreProperties>
</file>